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codeName="ЭтаКнига"/>
  <mc:AlternateContent xmlns:mc="http://schemas.openxmlformats.org/markup-compatibility/2006">
    <mc:Choice Requires="x15">
      <x15ac:absPath xmlns:x15ac="http://schemas.microsoft.com/office/spreadsheetml/2010/11/ac" url="\\10.5.2.40\kinopark\РАБОЧАЯ\Управление закупок\Закупочная документация\2026\10_26. Поставка МФУ и плоттеров\10_26\"/>
    </mc:Choice>
  </mc:AlternateContent>
  <xr:revisionPtr revIDLastSave="0" documentId="13_ncr:1_{A30DA91B-1E53-4F7C-B656-BD51778E74AB}" xr6:coauthVersionLast="45" xr6:coauthVersionMax="47" xr10:uidLastSave="{00000000-0000-0000-0000-000000000000}"/>
  <bookViews>
    <workbookView xWindow="-28036" yWindow="-3415" windowWidth="28145" windowHeight="15219" xr2:uid="{00000000-000D-0000-FFFF-FFFF00000000}"/>
  </bookViews>
  <sheets>
    <sheet name="Расчет НМЦД" sheetId="2" r:id="rId1"/>
  </sheets>
  <externalReferences>
    <externalReference r:id="rId2"/>
  </externalReferences>
  <definedNames>
    <definedName name="n_1">{"","одинz","дваz","триz","четыреz","пятьz","шестьz","семьz","восемьz","девятьz"}</definedName>
    <definedName name="n_2">{"десятьz","одиннадцатьz","двенадцатьz","тринадцатьz","четырнадцатьz","пятнадцатьz","шестнадцатьz","семнадцатьz","восемнадцатьz","девятнадцатьz"}</definedName>
    <definedName name="n_3">{"";1;"двадцатьz";"тридцатьz";"сорокz";"пятьдесятz";"шестьдесятz";"семьдесятz";"восемьдесятz";"девяностоz"}</definedName>
    <definedName name="n_4">{"","стоz","двестиz","тристаz","четырестаz","пятьсотz","шестьсотz","семьсотz","восемьсотz","девятьсотz"}</definedName>
    <definedName name="n_5">{"","однаz","двеz","триz","четыреz","пятьz","шестьz","семьz","восемьz","девятьz"}</definedName>
    <definedName name="n0">"000000000000"&amp;MID(1/2,2,1)&amp;"00"</definedName>
    <definedName name="n0x">IF(n_3=1,n_2,n_3&amp;n_1)</definedName>
    <definedName name="n1x">IF(n_3=1,n_2,n_3&amp;n_5)</definedName>
    <definedName name="Print_Area" localSheetId="0">'Расчет НМЦД'!$A$1:$K$45</definedName>
    <definedName name="мил">{0,"овz";1,"z";2,"аz";5,"овz"}</definedName>
    <definedName name="НДС">#REF!</definedName>
    <definedName name="НМЦК">#REF!</definedName>
    <definedName name="_xlnm.Print_Area" localSheetId="0">'Расчет НМЦД'!$A$1:$M$45</definedName>
    <definedName name="Прописью">#REF!</definedName>
    <definedName name="Прописью1">#REF!</definedName>
    <definedName name="СтавкаНДС">#REF!</definedName>
    <definedName name="СуммаНДС">#REF!</definedName>
    <definedName name="тыс">{0,"тысячz";1,"тысячаz";2,"тысячиz";5,"тысячz"}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M8" i="2" l="1"/>
  <c r="I34" i="2" l="1"/>
  <c r="K34" i="2" s="1"/>
  <c r="H34" i="2"/>
  <c r="F32" i="2"/>
  <c r="E32" i="2"/>
  <c r="E31" i="2" s="1"/>
  <c r="D32" i="2"/>
  <c r="D31" i="2" s="1"/>
  <c r="F31" i="2"/>
  <c r="I19" i="2"/>
  <c r="K19" i="2" s="1"/>
  <c r="H19" i="2"/>
  <c r="F17" i="2"/>
  <c r="F16" i="2" s="1"/>
  <c r="E17" i="2"/>
  <c r="E16" i="2" s="1"/>
  <c r="D17" i="2"/>
  <c r="D16" i="2" s="1"/>
  <c r="D27" i="2"/>
  <c r="D22" i="2"/>
  <c r="D12" i="2"/>
  <c r="E12" i="2"/>
  <c r="I31" i="2" l="1"/>
  <c r="I32" i="2" s="1"/>
  <c r="G34" i="2"/>
  <c r="K32" i="2"/>
  <c r="K31" i="2" s="1"/>
  <c r="I16" i="2"/>
  <c r="I17" i="2" s="1"/>
  <c r="K17" i="2"/>
  <c r="K16" i="2" s="1"/>
  <c r="G19" i="2"/>
  <c r="F27" i="2"/>
  <c r="E27" i="2"/>
  <c r="F22" i="2"/>
  <c r="E22" i="2"/>
  <c r="F12" i="2"/>
  <c r="F11" i="2" s="1"/>
  <c r="I14" i="2"/>
  <c r="K14" i="2" s="1"/>
  <c r="K12" i="2" s="1"/>
  <c r="K11" i="2" s="1"/>
  <c r="I29" i="2" l="1"/>
  <c r="K29" i="2" s="1"/>
  <c r="K27" i="2" s="1"/>
  <c r="H29" i="2"/>
  <c r="E26" i="2"/>
  <c r="F26" i="2"/>
  <c r="D26" i="2"/>
  <c r="I26" i="2" l="1"/>
  <c r="I27" i="2" s="1"/>
  <c r="G29" i="2"/>
  <c r="I24" i="2"/>
  <c r="G24" i="2" s="1"/>
  <c r="H24" i="2"/>
  <c r="F21" i="2"/>
  <c r="E21" i="2"/>
  <c r="D21" i="2"/>
  <c r="D11" i="2"/>
  <c r="K24" i="2" l="1"/>
  <c r="K40" i="2" s="1"/>
  <c r="I21" i="2"/>
  <c r="I22" i="2" s="1"/>
  <c r="K26" i="2"/>
  <c r="G14" i="2"/>
  <c r="H14" i="2"/>
  <c r="K38" i="2" l="1"/>
  <c r="K37" i="2" s="1"/>
  <c r="K22" i="2"/>
  <c r="K21" i="2" s="1"/>
  <c r="E11" i="2"/>
  <c r="I11" i="2" s="1"/>
  <c r="I12" i="2" s="1"/>
</calcChain>
</file>

<file path=xl/sharedStrings.xml><?xml version="1.0" encoding="utf-8"?>
<sst xmlns="http://schemas.openxmlformats.org/spreadsheetml/2006/main" count="175" uniqueCount="36">
  <si>
    <t xml:space="preserve">Основные
характеристики
</t>
  </si>
  <si>
    <t>Единица измерения</t>
  </si>
  <si>
    <t>Источники информации</t>
  </si>
  <si>
    <t>Коэффициент вариации</t>
  </si>
  <si>
    <t>Средняя цена</t>
  </si>
  <si>
    <t>Дата сбора данных</t>
  </si>
  <si>
    <t>Срок действия цен</t>
  </si>
  <si>
    <t>Категории</t>
  </si>
  <si>
    <t>Цена за единицу работы, услуги без учета налога на добавленную стоимость</t>
  </si>
  <si>
    <t>Сумма налога на добавленную стоимость (рублей)</t>
  </si>
  <si>
    <t>Контроль сопоставимости финансовых условий</t>
  </si>
  <si>
    <t>Ставка налога на добавленную (процентов)</t>
  </si>
  <si>
    <t>х</t>
  </si>
  <si>
    <t>Итого начальная (максимальная) цена контракта (цена лота), начальная цена единицы работы, услуги, начальная сумма цен единиц работ, услуг без учета налога на добавленную стоимость</t>
  </si>
  <si>
    <t>Количество работ, услуг</t>
  </si>
  <si>
    <t>Стоимость работ, услуг</t>
  </si>
  <si>
    <t>Цена за единицу</t>
  </si>
  <si>
    <t>Количество</t>
  </si>
  <si>
    <t>Итого начальная максимальная) цена контракта (цена лота), начальная цена единицы работы, услуги, начальная сумма цен единиц работ, услуг с учетом налога на добавленную стоимость</t>
  </si>
  <si>
    <t>Цена за единицу работы, услуги с учетом налога на добавленную стоимость</t>
  </si>
  <si>
    <t>КП 1</t>
  </si>
  <si>
    <t>КП 2</t>
  </si>
  <si>
    <t>КП 3</t>
  </si>
  <si>
    <t>Приложение к Протоколу начальной (максимальной) цены договора (цены лота)</t>
  </si>
  <si>
    <t>Различия между максимальной и мининимальной ценой (в %)</t>
  </si>
  <si>
    <t>Начальник управления информационных технологий</t>
  </si>
  <si>
    <t>А.В. Зинёв</t>
  </si>
  <si>
    <t>шт.</t>
  </si>
  <si>
    <t>МФУ</t>
  </si>
  <si>
    <t>Плоттер</t>
  </si>
  <si>
    <t>Расчет начальной (максимальной) цены договора 
на поставку МНОГОФУНКЦИОНАЛЬНЫХ УСТРОЙСТВ И ПЛОТТЕРОВ                                                                                                                                                                                                                                                                                                                                                                                  с использованием метода анализа рыночной стоимости закупаемых товаров, работ, услуг</t>
  </si>
  <si>
    <t xml:space="preserve">Дата составления таблицы "23" января 2026 г.                                                                                                                 </t>
  </si>
  <si>
    <t>Начальная (максимальная) цена договора (цена лота) - Заключение ООО "ЕЦОЭ" №  38 от 19.01.2026 составляет: 7 888 435 (Семь миллионов восемьсот восемьдесят восемь тысяч четыреста тридцать пять) рублей 24 копейки, в том числе НДС 22%.</t>
  </si>
  <si>
    <t>Способ определения поставщика (подрядчика, исполнителя) - Запрос предложений</t>
  </si>
  <si>
    <t>Рекомендуемая экспертной организацций цена (Заключение ООО "ЕЦОЭ" № 38 от 19.01.2026)</t>
  </si>
  <si>
    <t>Процент снижения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</si>
</sst>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_р_._-;\-* #,##0.00_р_._-;_-* &quot;-&quot;??_р_._-;_-@_-"/>
    <numFmt numFmtId="165" formatCode="#,##0.00\ _₽"/>
    <numFmt numFmtId="166" formatCode="#,##0.00&quot;р.&quot;"/>
    <numFmt numFmtId="167" formatCode="#,##0.00\ &quot;₽&quot;"/>
  </numFmts>
  <fonts count="17" x14ac:knownFonts="1">
    <font>
      <sz val="11"/>
      <color theme="1"/>
      <name val="Calibri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00B050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10">
    <xf numFmtId="0" fontId="0" fillId="0" borderId="0"/>
    <xf numFmtId="0" fontId="7" fillId="0" borderId="0"/>
    <xf numFmtId="0" fontId="7" fillId="0" borderId="0">
      <alignment horizontal="left"/>
    </xf>
    <xf numFmtId="164" fontId="6" fillId="0" borderId="0" applyFill="0" applyBorder="0" applyAlignment="0" applyProtection="0"/>
    <xf numFmtId="0" fontId="8" fillId="0" borderId="0"/>
    <xf numFmtId="0" fontId="9" fillId="0" borderId="0"/>
    <xf numFmtId="0" fontId="14" fillId="0" borderId="0"/>
    <xf numFmtId="0" fontId="3" fillId="0" borderId="0"/>
    <xf numFmtId="0" fontId="8" fillId="0" borderId="0"/>
    <xf numFmtId="0" fontId="2" fillId="0" borderId="0"/>
  </cellStyleXfs>
  <cellXfs count="74">
    <xf numFmtId="0" fontId="0" fillId="0" borderId="0" xfId="0"/>
    <xf numFmtId="0" fontId="4" fillId="0" borderId="0" xfId="0" applyFont="1"/>
    <xf numFmtId="0" fontId="12" fillId="0" borderId="7" xfId="0" applyFont="1" applyBorder="1" applyAlignment="1">
      <alignment vertical="center" wrapText="1"/>
    </xf>
    <xf numFmtId="4" fontId="15" fillId="0" borderId="7" xfId="4" applyNumberFormat="1" applyFont="1" applyBorder="1" applyAlignment="1">
      <alignment horizontal="center" vertical="center"/>
    </xf>
    <xf numFmtId="165" fontId="12" fillId="0" borderId="7" xfId="0" applyNumberFormat="1" applyFont="1" applyBorder="1" applyAlignment="1">
      <alignment horizontal="center" vertical="center" wrapText="1"/>
    </xf>
    <xf numFmtId="4" fontId="16" fillId="0" borderId="7" xfId="0" applyNumberFormat="1" applyFont="1" applyBorder="1" applyAlignment="1">
      <alignment horizontal="center" vertical="center" wrapText="1"/>
    </xf>
    <xf numFmtId="49" fontId="12" fillId="0" borderId="7" xfId="0" applyNumberFormat="1" applyFont="1" applyBorder="1" applyAlignment="1">
      <alignment horizontal="center" vertical="center"/>
    </xf>
    <xf numFmtId="4" fontId="10" fillId="0" borderId="7" xfId="0" applyNumberFormat="1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1" fillId="0" borderId="0" xfId="0" applyFont="1" applyAlignment="1">
      <alignment wrapText="1"/>
    </xf>
    <xf numFmtId="0" fontId="10" fillId="0" borderId="0" xfId="6" applyFont="1"/>
    <xf numFmtId="0" fontId="10" fillId="0" borderId="0" xfId="0" applyFont="1" applyAlignment="1">
      <alignment vertical="top" wrapText="1"/>
    </xf>
    <xf numFmtId="0" fontId="5" fillId="0" borderId="0" xfId="0" applyFont="1"/>
    <xf numFmtId="14" fontId="4" fillId="0" borderId="0" xfId="0" applyNumberFormat="1" applyFont="1"/>
    <xf numFmtId="0" fontId="4" fillId="0" borderId="0" xfId="0" applyFont="1" applyAlignment="1">
      <alignment horizontal="center"/>
    </xf>
    <xf numFmtId="165" fontId="10" fillId="2" borderId="7" xfId="0" applyNumberFormat="1" applyFont="1" applyFill="1" applyBorder="1" applyAlignment="1">
      <alignment horizontal="center" vertical="center" wrapText="1"/>
    </xf>
    <xf numFmtId="14" fontId="10" fillId="2" borderId="7" xfId="0" applyNumberFormat="1" applyFont="1" applyFill="1" applyBorder="1" applyAlignment="1">
      <alignment horizontal="center" vertical="center"/>
    </xf>
    <xf numFmtId="10" fontId="16" fillId="0" borderId="7" xfId="0" applyNumberFormat="1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16" fillId="0" borderId="7" xfId="0" applyFont="1" applyBorder="1" applyAlignment="1">
      <alignment horizontal="center" vertical="center" wrapText="1"/>
    </xf>
    <xf numFmtId="9" fontId="16" fillId="0" borderId="7" xfId="0" applyNumberFormat="1" applyFont="1" applyBorder="1" applyAlignment="1">
      <alignment horizontal="center" vertical="center" wrapText="1"/>
    </xf>
    <xf numFmtId="4" fontId="12" fillId="0" borderId="7" xfId="7" applyNumberFormat="1" applyFont="1" applyBorder="1" applyAlignment="1">
      <alignment horizontal="center" vertical="center" wrapText="1" shrinkToFit="1"/>
    </xf>
    <xf numFmtId="0" fontId="1" fillId="0" borderId="0" xfId="0" applyFont="1"/>
    <xf numFmtId="0" fontId="12" fillId="0" borderId="5" xfId="0" applyFont="1" applyBorder="1" applyAlignment="1">
      <alignment horizontal="left" vertical="center" wrapText="1"/>
    </xf>
    <xf numFmtId="0" fontId="12" fillId="0" borderId="7" xfId="0" applyFont="1" applyBorder="1" applyAlignment="1">
      <alignment horizontal="center" vertical="center" wrapText="1"/>
    </xf>
    <xf numFmtId="4" fontId="12" fillId="3" borderId="7" xfId="0" applyNumberFormat="1" applyFont="1" applyFill="1" applyBorder="1" applyAlignment="1">
      <alignment horizontal="center" vertical="center"/>
    </xf>
    <xf numFmtId="4" fontId="15" fillId="4" borderId="7" xfId="4" applyNumberFormat="1" applyFont="1" applyFill="1" applyBorder="1" applyAlignment="1">
      <alignment horizontal="center" vertical="center"/>
    </xf>
    <xf numFmtId="4" fontId="12" fillId="0" borderId="7" xfId="0" applyNumberFormat="1" applyFont="1" applyBorder="1" applyAlignment="1">
      <alignment horizontal="center" vertical="center" wrapText="1"/>
    </xf>
    <xf numFmtId="167" fontId="4" fillId="5" borderId="7" xfId="0" applyNumberFormat="1" applyFont="1" applyFill="1" applyBorder="1" applyAlignment="1">
      <alignment horizontal="center" vertical="center"/>
    </xf>
    <xf numFmtId="10" fontId="4" fillId="5" borderId="7" xfId="0" applyNumberFormat="1" applyFont="1" applyFill="1" applyBorder="1" applyAlignment="1">
      <alignment horizontal="center" vertical="center"/>
    </xf>
    <xf numFmtId="10" fontId="4" fillId="6" borderId="7" xfId="0" applyNumberFormat="1" applyFont="1" applyFill="1" applyBorder="1" applyAlignment="1">
      <alignment horizontal="center" vertical="center"/>
    </xf>
    <xf numFmtId="0" fontId="10" fillId="0" borderId="7" xfId="0" applyFont="1" applyFill="1" applyBorder="1" applyAlignment="1">
      <alignment horizontal="center" vertical="center"/>
    </xf>
    <xf numFmtId="0" fontId="4" fillId="0" borderId="7" xfId="0" applyFont="1" applyBorder="1"/>
    <xf numFmtId="0" fontId="0" fillId="0" borderId="7" xfId="0" applyBorder="1"/>
    <xf numFmtId="0" fontId="10" fillId="0" borderId="7" xfId="0" applyFont="1" applyBorder="1" applyAlignment="1">
      <alignment horizontal="center" vertical="center" wrapText="1"/>
    </xf>
    <xf numFmtId="10" fontId="4" fillId="5" borderId="7" xfId="0" applyNumberFormat="1" applyFont="1" applyFill="1" applyBorder="1" applyAlignment="1">
      <alignment horizontal="center" vertical="center"/>
    </xf>
    <xf numFmtId="1" fontId="15" fillId="0" borderId="2" xfId="4" applyNumberFormat="1" applyFont="1" applyBorder="1" applyAlignment="1">
      <alignment horizontal="center" vertical="center" wrapText="1"/>
    </xf>
    <xf numFmtId="1" fontId="15" fillId="0" borderId="4" xfId="4" applyNumberFormat="1" applyFont="1" applyBorder="1" applyAlignment="1">
      <alignment horizontal="center" vertical="center" wrapText="1"/>
    </xf>
    <xf numFmtId="1" fontId="15" fillId="0" borderId="6" xfId="4" applyNumberFormat="1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4" fontId="12" fillId="0" borderId="7" xfId="0" applyNumberFormat="1" applyFont="1" applyBorder="1" applyAlignment="1">
      <alignment horizontal="center" vertical="center" wrapText="1"/>
    </xf>
    <xf numFmtId="4" fontId="12" fillId="0" borderId="13" xfId="0" applyNumberFormat="1" applyFont="1" applyBorder="1" applyAlignment="1">
      <alignment horizontal="center" vertical="center" wrapText="1"/>
    </xf>
    <xf numFmtId="4" fontId="12" fillId="0" borderId="3" xfId="0" applyNumberFormat="1" applyFont="1" applyBorder="1" applyAlignment="1">
      <alignment horizontal="center" vertical="center" wrapText="1"/>
    </xf>
    <xf numFmtId="4" fontId="12" fillId="0" borderId="5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right" vertical="top"/>
    </xf>
    <xf numFmtId="0" fontId="10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top" wrapText="1"/>
    </xf>
    <xf numFmtId="0" fontId="4" fillId="0" borderId="0" xfId="0" applyFont="1" applyAlignment="1">
      <alignment horizontal="center" vertical="top" wrapText="1"/>
    </xf>
    <xf numFmtId="0" fontId="10" fillId="0" borderId="0" xfId="0" applyFont="1" applyAlignment="1">
      <alignment horizontal="left" vertical="center" wrapText="1"/>
    </xf>
    <xf numFmtId="0" fontId="10" fillId="0" borderId="11" xfId="0" applyFont="1" applyBorder="1" applyAlignment="1">
      <alignment horizontal="center" vertical="center"/>
    </xf>
    <xf numFmtId="0" fontId="10" fillId="0" borderId="12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0" fontId="10" fillId="0" borderId="1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10" fillId="0" borderId="2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166" fontId="10" fillId="0" borderId="0" xfId="6" applyNumberFormat="1" applyFont="1" applyAlignment="1">
      <alignment horizontal="left" vertical="center"/>
    </xf>
    <xf numFmtId="0" fontId="13" fillId="0" borderId="1" xfId="0" applyFont="1" applyBorder="1" applyAlignment="1">
      <alignment horizontal="center" vertical="center"/>
    </xf>
    <xf numFmtId="0" fontId="11" fillId="2" borderId="12" xfId="0" applyFont="1" applyFill="1" applyBorder="1" applyAlignment="1">
      <alignment horizontal="left" vertical="center" wrapText="1"/>
    </xf>
    <xf numFmtId="0" fontId="11" fillId="2" borderId="8" xfId="0" applyFont="1" applyFill="1" applyBorder="1" applyAlignment="1">
      <alignment horizontal="left" vertical="center" wrapText="1"/>
    </xf>
    <xf numFmtId="0" fontId="10" fillId="0" borderId="0" xfId="0" applyFont="1" applyAlignment="1">
      <alignment horizontal="center" wrapText="1"/>
    </xf>
  </cellXfs>
  <cellStyles count="10">
    <cellStyle name="Excel Built-in Normal" xfId="6" xr:uid="{00000000-0005-0000-0000-000000000000}"/>
    <cellStyle name="Обычный" xfId="0" builtinId="0"/>
    <cellStyle name="Обычный 17" xfId="5" xr:uid="{00000000-0005-0000-0000-000002000000}"/>
    <cellStyle name="Обычный 2" xfId="2" xr:uid="{00000000-0005-0000-0000-000003000000}"/>
    <cellStyle name="Обычный 2 2" xfId="8" xr:uid="{00000000-0005-0000-0000-000004000000}"/>
    <cellStyle name="Обычный 3" xfId="1" xr:uid="{00000000-0005-0000-0000-000005000000}"/>
    <cellStyle name="Обычный 4" xfId="7" xr:uid="{00000000-0005-0000-0000-000006000000}"/>
    <cellStyle name="Обычный 5" xfId="9" xr:uid="{00000000-0005-0000-0000-000007000000}"/>
    <cellStyle name="Обычный_Лист1" xfId="4" xr:uid="{00000000-0005-0000-0000-000008000000}"/>
    <cellStyle name="Финансовый 2" xfId="3" xr:uid="{00000000-0005-0000-0000-000009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6;&#1040;&#1041;&#1054;&#1063;&#1040;&#1071;/&#1059;&#1087;&#1088;&#1072;&#1074;&#1083;&#1077;&#1085;&#1080;&#1077;%20&#1079;&#1072;&#1082;&#1091;&#1087;&#1086;&#1082;/&#1069;&#1082;&#1089;&#1087;&#1077;&#1088;&#1090;&#1080;&#1079;&#1072;/&#1069;&#1082;&#1089;&#1087;&#1077;&#1088;&#1090;&#1080;&#1079;&#1072;%20&#1045;&#1062;&#1054;&#1069;%202025/&#1056;-&#1048;&#1084;&#1091;-58_25/&#1047;&#1072;&#1082;&#1091;&#1087;&#1082;&#1072;%20&#1052;&#1060;&#1059;%20&#1080;%20&#1087;&#1083;&#1086;&#1090;&#1090;&#1077;&#1088;&#1072;/&#1053;&#1086;&#1074;&#1072;&#1103;%20&#1080;&#1085;&#1092;/&#1050;&#1086;&#1087;&#1080;&#1103;%200412256_&#1050;&#1080;&#1085;&#1086;&#1087;&#1072;&#1088;&#1082;_&#1045;&#1062;&#1054;&#1069;_6,66%25_16.01.202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НМЦД"/>
    </sheetNames>
    <sheetDataSet>
      <sheetData sheetId="0">
        <row r="6">
          <cell r="M6" t="str">
            <v>%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N47"/>
  <sheetViews>
    <sheetView tabSelected="1" view="pageBreakPreview" topLeftCell="D39" zoomScale="90" zoomScaleNormal="90" zoomScaleSheetLayoutView="90" workbookViewId="0">
      <selection activeCell="L43" sqref="L43"/>
    </sheetView>
  </sheetViews>
  <sheetFormatPr defaultColWidth="9.296875" defaultRowHeight="15.3" x14ac:dyDescent="0.3"/>
  <cols>
    <col min="1" max="1" width="35.59765625" style="1" customWidth="1"/>
    <col min="2" max="8" width="27.59765625" style="1" customWidth="1"/>
    <col min="9" max="9" width="27.59765625" style="14" customWidth="1"/>
    <col min="10" max="11" width="27.59765625" style="1" customWidth="1"/>
    <col min="12" max="12" width="27.796875" style="1" customWidth="1"/>
    <col min="13" max="13" width="16.8984375" customWidth="1"/>
    <col min="14" max="14" width="11.69921875" style="1" customWidth="1"/>
    <col min="15" max="16384" width="9.296875" style="1"/>
  </cols>
  <sheetData>
    <row r="1" spans="1:13" ht="24.95" customHeight="1" x14ac:dyDescent="0.3">
      <c r="G1" s="47" t="s">
        <v>23</v>
      </c>
      <c r="H1" s="47"/>
      <c r="I1" s="47"/>
      <c r="J1" s="47"/>
      <c r="K1" s="47"/>
    </row>
    <row r="2" spans="1:13" ht="68.45" customHeight="1" x14ac:dyDescent="0.3">
      <c r="A2" s="48" t="s">
        <v>30</v>
      </c>
      <c r="B2" s="48"/>
      <c r="C2" s="48"/>
      <c r="D2" s="48"/>
      <c r="E2" s="48"/>
      <c r="F2" s="48"/>
      <c r="G2" s="48"/>
      <c r="H2" s="48"/>
      <c r="I2" s="48"/>
      <c r="J2" s="48"/>
      <c r="K2" s="48"/>
    </row>
    <row r="3" spans="1:13" ht="15" hidden="1" customHeight="1" x14ac:dyDescent="0.3">
      <c r="A3" s="49"/>
      <c r="B3" s="49"/>
      <c r="C3" s="49"/>
      <c r="D3" s="49"/>
      <c r="E3" s="49"/>
      <c r="F3" s="49"/>
      <c r="G3" s="49"/>
      <c r="H3" s="49"/>
      <c r="I3" s="50"/>
      <c r="J3" s="49"/>
      <c r="K3" s="49"/>
    </row>
    <row r="4" spans="1:13" ht="25.5" customHeight="1" x14ac:dyDescent="0.3">
      <c r="A4" s="51"/>
      <c r="B4" s="51"/>
      <c r="C4" s="51"/>
      <c r="D4" s="51"/>
      <c r="E4" s="51"/>
      <c r="F4" s="51"/>
      <c r="G4" s="51"/>
      <c r="H4" s="51"/>
      <c r="I4" s="51"/>
      <c r="J4" s="51"/>
      <c r="K4" s="51"/>
    </row>
    <row r="5" spans="1:13" ht="51" customHeight="1" x14ac:dyDescent="0.3">
      <c r="G5" s="65" t="s">
        <v>33</v>
      </c>
      <c r="H5" s="65"/>
      <c r="I5" s="65"/>
      <c r="J5" s="65"/>
      <c r="K5" s="65"/>
    </row>
    <row r="6" spans="1:13" ht="37.65" customHeight="1" x14ac:dyDescent="0.3">
      <c r="A6" s="40" t="s">
        <v>7</v>
      </c>
      <c r="B6" s="40" t="s">
        <v>0</v>
      </c>
      <c r="C6" s="40" t="s">
        <v>1</v>
      </c>
      <c r="D6" s="58" t="s">
        <v>16</v>
      </c>
      <c r="E6" s="59"/>
      <c r="F6" s="60"/>
      <c r="G6" s="61" t="s">
        <v>10</v>
      </c>
      <c r="H6" s="62"/>
      <c r="I6" s="8" t="s">
        <v>16</v>
      </c>
      <c r="J6" s="40" t="s">
        <v>14</v>
      </c>
      <c r="K6" s="40" t="s">
        <v>15</v>
      </c>
      <c r="L6" s="35" t="s">
        <v>34</v>
      </c>
      <c r="M6" s="35" t="s">
        <v>35</v>
      </c>
    </row>
    <row r="7" spans="1:13" ht="15.95" customHeight="1" x14ac:dyDescent="0.3">
      <c r="A7" s="41"/>
      <c r="B7" s="41"/>
      <c r="C7" s="41"/>
      <c r="D7" s="52" t="s">
        <v>2</v>
      </c>
      <c r="E7" s="53"/>
      <c r="F7" s="54"/>
      <c r="G7" s="63"/>
      <c r="H7" s="64"/>
      <c r="I7" s="66" t="s">
        <v>4</v>
      </c>
      <c r="J7" s="41"/>
      <c r="K7" s="41"/>
      <c r="L7" s="35"/>
      <c r="M7" s="35"/>
    </row>
    <row r="8" spans="1:13" ht="32.450000000000003" customHeight="1" x14ac:dyDescent="0.3">
      <c r="A8" s="41"/>
      <c r="B8" s="41"/>
      <c r="C8" s="41"/>
      <c r="D8" s="55"/>
      <c r="E8" s="56"/>
      <c r="F8" s="57"/>
      <c r="G8" s="40" t="s">
        <v>3</v>
      </c>
      <c r="H8" s="40" t="s">
        <v>24</v>
      </c>
      <c r="I8" s="67"/>
      <c r="J8" s="41"/>
      <c r="K8" s="41"/>
      <c r="L8" s="35"/>
      <c r="M8" s="36" t="str">
        <f>'[1]Расчет НМЦД'!$M$6</f>
        <v>%</v>
      </c>
    </row>
    <row r="9" spans="1:13" ht="24" customHeight="1" x14ac:dyDescent="0.3">
      <c r="A9" s="42"/>
      <c r="B9" s="42"/>
      <c r="C9" s="42"/>
      <c r="D9" s="18" t="s">
        <v>20</v>
      </c>
      <c r="E9" s="18" t="s">
        <v>21</v>
      </c>
      <c r="F9" s="18" t="s">
        <v>22</v>
      </c>
      <c r="G9" s="42"/>
      <c r="H9" s="42"/>
      <c r="I9" s="68"/>
      <c r="J9" s="42"/>
      <c r="K9" s="42"/>
      <c r="L9" s="35"/>
      <c r="M9" s="36"/>
    </row>
    <row r="10" spans="1:13" ht="18" x14ac:dyDescent="0.3">
      <c r="A10" s="8">
        <v>1</v>
      </c>
      <c r="B10" s="8">
        <v>2</v>
      </c>
      <c r="C10" s="8">
        <v>3</v>
      </c>
      <c r="D10" s="8">
        <v>4</v>
      </c>
      <c r="E10" s="8">
        <v>5</v>
      </c>
      <c r="F10" s="8">
        <v>6</v>
      </c>
      <c r="G10" s="8">
        <v>7</v>
      </c>
      <c r="H10" s="8">
        <v>8</v>
      </c>
      <c r="I10" s="18">
        <v>9</v>
      </c>
      <c r="J10" s="18">
        <v>10</v>
      </c>
      <c r="K10" s="19">
        <v>11</v>
      </c>
      <c r="L10" s="18">
        <v>12</v>
      </c>
      <c r="M10" s="32">
        <v>13</v>
      </c>
    </row>
    <row r="11" spans="1:13" ht="54" x14ac:dyDescent="0.3">
      <c r="A11" s="2" t="s">
        <v>8</v>
      </c>
      <c r="B11" s="37" t="s">
        <v>28</v>
      </c>
      <c r="C11" s="40" t="s">
        <v>27</v>
      </c>
      <c r="D11" s="3">
        <f>D14-D12</f>
        <v>374082.95081967214</v>
      </c>
      <c r="E11" s="3">
        <f t="shared" ref="E11" si="0">E14-E12</f>
        <v>394487.47540983604</v>
      </c>
      <c r="F11" s="3">
        <f>F14-F12</f>
        <v>445155.73770491802</v>
      </c>
      <c r="G11" s="17" t="s">
        <v>12</v>
      </c>
      <c r="H11" s="17" t="s">
        <v>12</v>
      </c>
      <c r="I11" s="4">
        <f>ROUND((D11+E11+F11)/3,2)</f>
        <v>404575.39</v>
      </c>
      <c r="J11" s="20" t="s">
        <v>12</v>
      </c>
      <c r="K11" s="27">
        <f>K14-K12</f>
        <v>3236603.0819672127</v>
      </c>
      <c r="L11" s="29"/>
      <c r="M11" s="30"/>
    </row>
    <row r="12" spans="1:13" ht="54" x14ac:dyDescent="0.3">
      <c r="A12" s="2" t="s">
        <v>9</v>
      </c>
      <c r="B12" s="38"/>
      <c r="C12" s="41"/>
      <c r="D12" s="26">
        <f>D14*D13/(100%+D13)</f>
        <v>82298.249180327868</v>
      </c>
      <c r="E12" s="26">
        <f>E14*E13/(100%+E13)</f>
        <v>86787.244590163929</v>
      </c>
      <c r="F12" s="26">
        <f>F14*F13/(100%+F13)</f>
        <v>97934.262295081979</v>
      </c>
      <c r="G12" s="17" t="s">
        <v>12</v>
      </c>
      <c r="H12" s="17" t="s">
        <v>12</v>
      </c>
      <c r="I12" s="5">
        <f>I14-I11</f>
        <v>89006.579999999958</v>
      </c>
      <c r="J12" s="17" t="s">
        <v>12</v>
      </c>
      <c r="K12" s="26">
        <f>K14*K13/(100%+K13)</f>
        <v>712052.67803278693</v>
      </c>
      <c r="L12" s="29"/>
      <c r="M12" s="30"/>
    </row>
    <row r="13" spans="1:13" ht="36" x14ac:dyDescent="0.3">
      <c r="A13" s="2" t="s">
        <v>11</v>
      </c>
      <c r="B13" s="38"/>
      <c r="C13" s="41"/>
      <c r="D13" s="21">
        <v>0.22</v>
      </c>
      <c r="E13" s="21">
        <v>0.22</v>
      </c>
      <c r="F13" s="21">
        <v>0.22</v>
      </c>
      <c r="G13" s="17" t="s">
        <v>12</v>
      </c>
      <c r="H13" s="17" t="s">
        <v>12</v>
      </c>
      <c r="I13" s="17" t="s">
        <v>12</v>
      </c>
      <c r="J13" s="17" t="s">
        <v>12</v>
      </c>
      <c r="K13" s="21">
        <v>0.22</v>
      </c>
      <c r="L13" s="29"/>
      <c r="M13" s="30"/>
    </row>
    <row r="14" spans="1:13" ht="54" x14ac:dyDescent="0.3">
      <c r="A14" s="2" t="s">
        <v>19</v>
      </c>
      <c r="B14" s="39"/>
      <c r="C14" s="42"/>
      <c r="D14" s="22">
        <v>456381.2</v>
      </c>
      <c r="E14" s="22">
        <v>481274.72</v>
      </c>
      <c r="F14" s="22">
        <v>543090</v>
      </c>
      <c r="G14" s="7">
        <f>_xlfn.STDEV.S(D14,E14,F14)/I14*100</f>
        <v>9.0451700589028388</v>
      </c>
      <c r="H14" s="15">
        <f>(MAX(D14:F14)*100/MIN(D14:F14))-100</f>
        <v>18.999205050514789</v>
      </c>
      <c r="I14" s="5">
        <f>ROUND((D14+E14+F14)/3,2)</f>
        <v>493581.97</v>
      </c>
      <c r="J14" s="20">
        <v>8</v>
      </c>
      <c r="K14" s="5">
        <f>I14*D15*J14</f>
        <v>3948655.76</v>
      </c>
      <c r="L14" s="29">
        <v>483495.76</v>
      </c>
      <c r="M14" s="30">
        <v>0.12239999999999999</v>
      </c>
    </row>
    <row r="15" spans="1:13" ht="18" x14ac:dyDescent="0.3">
      <c r="A15" s="2" t="s">
        <v>17</v>
      </c>
      <c r="B15" s="17"/>
      <c r="C15" s="17"/>
      <c r="D15" s="44">
        <v>1</v>
      </c>
      <c r="E15" s="45"/>
      <c r="F15" s="46"/>
      <c r="G15" s="17" t="s">
        <v>12</v>
      </c>
      <c r="H15" s="17" t="s">
        <v>12</v>
      </c>
      <c r="I15" s="17" t="s">
        <v>12</v>
      </c>
      <c r="J15" s="17" t="s">
        <v>12</v>
      </c>
      <c r="K15" s="17" t="s">
        <v>12</v>
      </c>
      <c r="L15" s="33"/>
      <c r="M15" s="34"/>
    </row>
    <row r="16" spans="1:13" ht="54.85" customHeight="1" x14ac:dyDescent="0.3">
      <c r="A16" s="2" t="s">
        <v>8</v>
      </c>
      <c r="B16" s="37" t="s">
        <v>28</v>
      </c>
      <c r="C16" s="40" t="s">
        <v>27</v>
      </c>
      <c r="D16" s="3">
        <f>D19-D17</f>
        <v>90357.786885245907</v>
      </c>
      <c r="E16" s="3">
        <f t="shared" ref="E16" si="1">E19-E17</f>
        <v>95286.393442622939</v>
      </c>
      <c r="F16" s="3">
        <f>F19-F17</f>
        <v>104573.77049180328</v>
      </c>
      <c r="G16" s="17" t="s">
        <v>12</v>
      </c>
      <c r="H16" s="17" t="s">
        <v>12</v>
      </c>
      <c r="I16" s="4">
        <f>ROUND((D16+E16+F16)/3,2)</f>
        <v>96739.32</v>
      </c>
      <c r="J16" s="20" t="s">
        <v>12</v>
      </c>
      <c r="K16" s="27">
        <f>K19-K17</f>
        <v>1064132.5163934426</v>
      </c>
      <c r="L16" s="29"/>
      <c r="M16" s="30"/>
    </row>
    <row r="17" spans="1:13" ht="54" x14ac:dyDescent="0.3">
      <c r="A17" s="2" t="s">
        <v>9</v>
      </c>
      <c r="B17" s="38"/>
      <c r="C17" s="41"/>
      <c r="D17" s="26">
        <f>D19*D18/(100%+D18)</f>
        <v>19878.713114754097</v>
      </c>
      <c r="E17" s="26">
        <f>E19*E18/(100%+E18)</f>
        <v>20963.006557377048</v>
      </c>
      <c r="F17" s="26">
        <f>F19*F18/(100%+F18)</f>
        <v>23006.22950819672</v>
      </c>
      <c r="G17" s="17" t="s">
        <v>12</v>
      </c>
      <c r="H17" s="17" t="s">
        <v>12</v>
      </c>
      <c r="I17" s="5">
        <f>I19-I16</f>
        <v>21282.649999999994</v>
      </c>
      <c r="J17" s="17" t="s">
        <v>12</v>
      </c>
      <c r="K17" s="26">
        <f>K19*K18/(100%+K18)</f>
        <v>234109.15360655737</v>
      </c>
      <c r="L17" s="29"/>
      <c r="M17" s="30"/>
    </row>
    <row r="18" spans="1:13" ht="36" x14ac:dyDescent="0.3">
      <c r="A18" s="2" t="s">
        <v>11</v>
      </c>
      <c r="B18" s="38"/>
      <c r="C18" s="41"/>
      <c r="D18" s="21">
        <v>0.22</v>
      </c>
      <c r="E18" s="21">
        <v>0.22</v>
      </c>
      <c r="F18" s="21">
        <v>0.22</v>
      </c>
      <c r="G18" s="17" t="s">
        <v>12</v>
      </c>
      <c r="H18" s="17" t="s">
        <v>12</v>
      </c>
      <c r="I18" s="17" t="s">
        <v>12</v>
      </c>
      <c r="J18" s="17" t="s">
        <v>12</v>
      </c>
      <c r="K18" s="21">
        <v>0.22</v>
      </c>
      <c r="L18" s="29"/>
      <c r="M18" s="30"/>
    </row>
    <row r="19" spans="1:13" ht="54" x14ac:dyDescent="0.3">
      <c r="A19" s="2" t="s">
        <v>19</v>
      </c>
      <c r="B19" s="39"/>
      <c r="C19" s="42"/>
      <c r="D19" s="22">
        <v>110236.5</v>
      </c>
      <c r="E19" s="22">
        <v>116249.4</v>
      </c>
      <c r="F19" s="22">
        <v>127580</v>
      </c>
      <c r="G19" s="7">
        <f>_xlfn.STDEV.S(D19,E19,F19)/I19*100</f>
        <v>7.4618088676135121</v>
      </c>
      <c r="H19" s="15">
        <f>(MAX(D19:F19)*100/MIN(D19:F19))-100</f>
        <v>15.732992248483939</v>
      </c>
      <c r="I19" s="5">
        <f>ROUND((D19+E19+F19)/3,2)</f>
        <v>118021.97</v>
      </c>
      <c r="J19" s="20">
        <v>11</v>
      </c>
      <c r="K19" s="5">
        <f>I19*D20*J19</f>
        <v>1298241.67</v>
      </c>
      <c r="L19" s="29">
        <v>0</v>
      </c>
      <c r="M19" s="30">
        <v>0</v>
      </c>
    </row>
    <row r="20" spans="1:13" ht="18" x14ac:dyDescent="0.3">
      <c r="A20" s="2" t="s">
        <v>17</v>
      </c>
      <c r="B20" s="17"/>
      <c r="C20" s="17"/>
      <c r="D20" s="44">
        <v>1</v>
      </c>
      <c r="E20" s="45"/>
      <c r="F20" s="46"/>
      <c r="G20" s="17" t="s">
        <v>12</v>
      </c>
      <c r="H20" s="17" t="s">
        <v>12</v>
      </c>
      <c r="I20" s="17" t="s">
        <v>12</v>
      </c>
      <c r="J20" s="17" t="s">
        <v>12</v>
      </c>
      <c r="K20" s="17" t="s">
        <v>12</v>
      </c>
      <c r="L20" s="33"/>
      <c r="M20" s="34"/>
    </row>
    <row r="21" spans="1:13" ht="56.9" customHeight="1" x14ac:dyDescent="0.3">
      <c r="A21" s="2" t="s">
        <v>8</v>
      </c>
      <c r="B21" s="37" t="s">
        <v>28</v>
      </c>
      <c r="C21" s="40" t="s">
        <v>27</v>
      </c>
      <c r="D21" s="3">
        <f>D24-D22</f>
        <v>200704.9180327869</v>
      </c>
      <c r="E21" s="3">
        <f t="shared" ref="E21" si="2">E24-E22</f>
        <v>211652.45901639343</v>
      </c>
      <c r="F21" s="3">
        <f>F24</f>
        <v>287630</v>
      </c>
      <c r="G21" s="17" t="s">
        <v>12</v>
      </c>
      <c r="H21" s="17" t="s">
        <v>12</v>
      </c>
      <c r="I21" s="4">
        <f>ROUND((D21+E21+F21)/3,2)</f>
        <v>233329.13</v>
      </c>
      <c r="J21" s="17" t="s">
        <v>12</v>
      </c>
      <c r="K21" s="27">
        <f t="shared" ref="K21" si="3">K24-K22</f>
        <v>1512279.2540983607</v>
      </c>
      <c r="L21" s="29"/>
      <c r="M21" s="30"/>
    </row>
    <row r="22" spans="1:13" ht="54" x14ac:dyDescent="0.3">
      <c r="A22" s="2" t="s">
        <v>9</v>
      </c>
      <c r="B22" s="38"/>
      <c r="C22" s="41"/>
      <c r="D22" s="26">
        <f>D24*D23/(100%+D23)</f>
        <v>44155.081967213111</v>
      </c>
      <c r="E22" s="26">
        <f>E24*E23/(100%+E23)</f>
        <v>46563.540983606559</v>
      </c>
      <c r="F22" s="26">
        <f>F24*F23/(100%+F23)</f>
        <v>51867.704918032789</v>
      </c>
      <c r="G22" s="17" t="s">
        <v>12</v>
      </c>
      <c r="H22" s="17" t="s">
        <v>12</v>
      </c>
      <c r="I22" s="5">
        <f>I24-I21</f>
        <v>30239.539999999979</v>
      </c>
      <c r="J22" s="17" t="s">
        <v>12</v>
      </c>
      <c r="K22" s="26">
        <f>K24*K23/(100%+K23)</f>
        <v>332701.43590163934</v>
      </c>
      <c r="L22" s="29"/>
      <c r="M22" s="30"/>
    </row>
    <row r="23" spans="1:13" ht="36" x14ac:dyDescent="0.3">
      <c r="A23" s="2" t="s">
        <v>11</v>
      </c>
      <c r="B23" s="38"/>
      <c r="C23" s="41"/>
      <c r="D23" s="21">
        <v>0.22</v>
      </c>
      <c r="E23" s="21">
        <v>0.22</v>
      </c>
      <c r="F23" s="21">
        <v>0.22</v>
      </c>
      <c r="G23" s="17" t="s">
        <v>12</v>
      </c>
      <c r="H23" s="17" t="s">
        <v>12</v>
      </c>
      <c r="I23" s="17" t="s">
        <v>12</v>
      </c>
      <c r="J23" s="17" t="s">
        <v>12</v>
      </c>
      <c r="K23" s="21">
        <v>0.22</v>
      </c>
      <c r="L23" s="29"/>
      <c r="M23" s="30"/>
    </row>
    <row r="24" spans="1:13" ht="54" x14ac:dyDescent="0.3">
      <c r="A24" s="2" t="s">
        <v>19</v>
      </c>
      <c r="B24" s="39"/>
      <c r="C24" s="42"/>
      <c r="D24" s="22">
        <v>244860</v>
      </c>
      <c r="E24" s="22">
        <v>258216</v>
      </c>
      <c r="F24" s="22">
        <v>287630</v>
      </c>
      <c r="G24" s="7">
        <f>_xlfn.STDEV.S(D24,E24,F24)/I24*100</f>
        <v>8.3020670412904209</v>
      </c>
      <c r="H24" s="15">
        <f>(MAX(D24:F24)*100/MIN(D24:F24))-100</f>
        <v>17.467124070897654</v>
      </c>
      <c r="I24" s="5">
        <f>ROUND((D24+E24+F24)/3,2)</f>
        <v>263568.67</v>
      </c>
      <c r="J24" s="20">
        <v>7</v>
      </c>
      <c r="K24" s="5">
        <f>I24*D25*J24</f>
        <v>1844980.69</v>
      </c>
      <c r="L24" s="29">
        <v>0</v>
      </c>
      <c r="M24" s="30">
        <v>0</v>
      </c>
    </row>
    <row r="25" spans="1:13" ht="18" x14ac:dyDescent="0.3">
      <c r="A25" s="2" t="s">
        <v>17</v>
      </c>
      <c r="B25" s="17"/>
      <c r="C25" s="17"/>
      <c r="D25" s="43">
        <v>1</v>
      </c>
      <c r="E25" s="43"/>
      <c r="F25" s="43"/>
      <c r="G25" s="17"/>
      <c r="H25" s="17"/>
      <c r="I25" s="17"/>
      <c r="J25" s="17"/>
      <c r="K25" s="17"/>
      <c r="L25" s="33"/>
      <c r="M25" s="34"/>
    </row>
    <row r="26" spans="1:13" ht="56.9" customHeight="1" x14ac:dyDescent="0.3">
      <c r="A26" s="2" t="s">
        <v>8</v>
      </c>
      <c r="B26" s="37" t="s">
        <v>28</v>
      </c>
      <c r="C26" s="40" t="s">
        <v>27</v>
      </c>
      <c r="D26" s="3">
        <f>D29-D27</f>
        <v>283164.34426229505</v>
      </c>
      <c r="E26" s="3">
        <f>E29-E27</f>
        <v>298609.67213114753</v>
      </c>
      <c r="F26" s="3">
        <f>F29</f>
        <v>412230</v>
      </c>
      <c r="G26" s="17" t="s">
        <v>12</v>
      </c>
      <c r="H26" s="17" t="s">
        <v>12</v>
      </c>
      <c r="I26" s="4">
        <f>ROUND((D26+E26+F26)/3,2)</f>
        <v>331334.67</v>
      </c>
      <c r="J26" s="17" t="s">
        <v>12</v>
      </c>
      <c r="K26" s="27">
        <f>K29-K27</f>
        <v>306555.8196721311</v>
      </c>
      <c r="L26" s="29"/>
      <c r="M26" s="30"/>
    </row>
    <row r="27" spans="1:13" ht="54" x14ac:dyDescent="0.3">
      <c r="A27" s="2" t="s">
        <v>9</v>
      </c>
      <c r="B27" s="38"/>
      <c r="C27" s="41"/>
      <c r="D27" s="26">
        <f>D29*D28/(100%+D28)</f>
        <v>62296.155737704918</v>
      </c>
      <c r="E27" s="26">
        <f>E29*E28/(100%+E28)</f>
        <v>65694.127868852462</v>
      </c>
      <c r="F27" s="26">
        <f>F29*F28/(100%+F28)</f>
        <v>74336.55737704919</v>
      </c>
      <c r="G27" s="17" t="s">
        <v>12</v>
      </c>
      <c r="H27" s="17" t="s">
        <v>12</v>
      </c>
      <c r="I27" s="5">
        <f>I29-I26</f>
        <v>42663.429999999993</v>
      </c>
      <c r="J27" s="17" t="s">
        <v>12</v>
      </c>
      <c r="K27" s="26">
        <f>K29*K28/(100%+K28)</f>
        <v>67442.280327868852</v>
      </c>
      <c r="L27" s="29"/>
      <c r="M27" s="30"/>
    </row>
    <row r="28" spans="1:13" ht="36" x14ac:dyDescent="0.3">
      <c r="A28" s="2" t="s">
        <v>11</v>
      </c>
      <c r="B28" s="38"/>
      <c r="C28" s="41"/>
      <c r="D28" s="21">
        <v>0.22</v>
      </c>
      <c r="E28" s="21">
        <v>0.22</v>
      </c>
      <c r="F28" s="21">
        <v>0.22</v>
      </c>
      <c r="G28" s="17" t="s">
        <v>12</v>
      </c>
      <c r="H28" s="17" t="s">
        <v>12</v>
      </c>
      <c r="I28" s="17" t="s">
        <v>12</v>
      </c>
      <c r="J28" s="17" t="s">
        <v>12</v>
      </c>
      <c r="K28" s="21">
        <v>0.22</v>
      </c>
      <c r="L28" s="29"/>
      <c r="M28" s="30"/>
    </row>
    <row r="29" spans="1:13" ht="54" x14ac:dyDescent="0.3">
      <c r="A29" s="2" t="s">
        <v>19</v>
      </c>
      <c r="B29" s="39"/>
      <c r="C29" s="42"/>
      <c r="D29" s="22">
        <v>345460.5</v>
      </c>
      <c r="E29" s="22">
        <v>364303.8</v>
      </c>
      <c r="F29" s="22">
        <v>412230</v>
      </c>
      <c r="G29" s="7">
        <f>_xlfn.STDEV.S(D29,E29,F29)/I29*100</f>
        <v>9.2043805491040285</v>
      </c>
      <c r="H29" s="15">
        <f>(MAX(D29:F29)*100/MIN(D29:F29))-100</f>
        <v>19.327680009726151</v>
      </c>
      <c r="I29" s="5">
        <f>ROUND((D29+E29+F29)/3,2)</f>
        <v>373998.1</v>
      </c>
      <c r="J29" s="20">
        <v>1</v>
      </c>
      <c r="K29" s="5">
        <f>I29*D30*J29</f>
        <v>373998.1</v>
      </c>
      <c r="L29" s="29">
        <v>79057.100000000006</v>
      </c>
      <c r="M29" s="30">
        <v>0.2114</v>
      </c>
    </row>
    <row r="30" spans="1:13" ht="18" x14ac:dyDescent="0.3">
      <c r="A30" s="2" t="s">
        <v>17</v>
      </c>
      <c r="B30" s="17"/>
      <c r="C30" s="17"/>
      <c r="D30" s="43">
        <v>1</v>
      </c>
      <c r="E30" s="43"/>
      <c r="F30" s="43"/>
      <c r="G30" s="17"/>
      <c r="H30" s="17"/>
      <c r="I30" s="17"/>
      <c r="J30" s="17"/>
      <c r="K30" s="17"/>
      <c r="L30" s="33"/>
      <c r="M30" s="34"/>
    </row>
    <row r="31" spans="1:13" ht="54" x14ac:dyDescent="0.3">
      <c r="A31" s="2" t="s">
        <v>8</v>
      </c>
      <c r="B31" s="37" t="s">
        <v>29</v>
      </c>
      <c r="C31" s="40" t="s">
        <v>27</v>
      </c>
      <c r="D31" s="3">
        <f>D34-D32</f>
        <v>752737.86885245901</v>
      </c>
      <c r="E31" s="3">
        <f>E34-E32</f>
        <v>768865.11475409835</v>
      </c>
      <c r="F31" s="3">
        <f>F34</f>
        <v>1098980</v>
      </c>
      <c r="G31" s="17" t="s">
        <v>12</v>
      </c>
      <c r="H31" s="17" t="s">
        <v>12</v>
      </c>
      <c r="I31" s="4">
        <f>ROUND((D31+E31+F31)/3,2)</f>
        <v>873527.66</v>
      </c>
      <c r="J31" s="17" t="s">
        <v>12</v>
      </c>
      <c r="K31" s="27">
        <f>K34-K32</f>
        <v>807468.75409836066</v>
      </c>
      <c r="L31" s="29"/>
      <c r="M31" s="30"/>
    </row>
    <row r="32" spans="1:13" ht="54" x14ac:dyDescent="0.3">
      <c r="A32" s="2" t="s">
        <v>9</v>
      </c>
      <c r="B32" s="38"/>
      <c r="C32" s="41"/>
      <c r="D32" s="26">
        <f>D34*D33/(100%+D33)</f>
        <v>165602.33114754097</v>
      </c>
      <c r="E32" s="26">
        <f>E34*E33/(100%+E33)</f>
        <v>169150.32524590162</v>
      </c>
      <c r="F32" s="26">
        <f>F34*F33/(100%+F33)</f>
        <v>198176.72131147541</v>
      </c>
      <c r="G32" s="17" t="s">
        <v>12</v>
      </c>
      <c r="H32" s="17" t="s">
        <v>12</v>
      </c>
      <c r="I32" s="5">
        <f>I34-I31</f>
        <v>111584.21999999997</v>
      </c>
      <c r="J32" s="17" t="s">
        <v>12</v>
      </c>
      <c r="K32" s="26">
        <f>K34*K33/(100%+K33)</f>
        <v>177643.12590163935</v>
      </c>
      <c r="L32" s="29"/>
      <c r="M32" s="30"/>
    </row>
    <row r="33" spans="1:14" ht="36" x14ac:dyDescent="0.3">
      <c r="A33" s="2" t="s">
        <v>11</v>
      </c>
      <c r="B33" s="38"/>
      <c r="C33" s="41"/>
      <c r="D33" s="21">
        <v>0.22</v>
      </c>
      <c r="E33" s="21">
        <v>0.22</v>
      </c>
      <c r="F33" s="21">
        <v>0.22</v>
      </c>
      <c r="G33" s="17" t="s">
        <v>12</v>
      </c>
      <c r="H33" s="17" t="s">
        <v>12</v>
      </c>
      <c r="I33" s="17" t="s">
        <v>12</v>
      </c>
      <c r="J33" s="17" t="s">
        <v>12</v>
      </c>
      <c r="K33" s="21">
        <v>0.22</v>
      </c>
      <c r="L33" s="29"/>
      <c r="M33" s="30"/>
    </row>
    <row r="34" spans="1:14" ht="54" x14ac:dyDescent="0.3">
      <c r="A34" s="2" t="s">
        <v>19</v>
      </c>
      <c r="B34" s="39"/>
      <c r="C34" s="42"/>
      <c r="D34" s="22">
        <v>918340.2</v>
      </c>
      <c r="E34" s="22">
        <v>938015.44</v>
      </c>
      <c r="F34" s="22">
        <v>1098980</v>
      </c>
      <c r="G34" s="7">
        <f>_xlfn.STDEV.S(D34,E34,F34)/I34*100</f>
        <v>10.059991477777858</v>
      </c>
      <c r="H34" s="15">
        <f>(MAX(D34:F34)*100/MIN(D34:F34))-100</f>
        <v>19.67024856365866</v>
      </c>
      <c r="I34" s="5">
        <f>ROUND((D34+E34+F34)/3,2)</f>
        <v>985111.88</v>
      </c>
      <c r="J34" s="20">
        <v>1</v>
      </c>
      <c r="K34" s="5">
        <f>I34*D35*J34</f>
        <v>985111.88</v>
      </c>
      <c r="L34" s="29">
        <v>0</v>
      </c>
      <c r="M34" s="30">
        <v>0</v>
      </c>
    </row>
    <row r="35" spans="1:14" ht="18" x14ac:dyDescent="0.3">
      <c r="A35" s="2" t="s">
        <v>17</v>
      </c>
      <c r="B35" s="17"/>
      <c r="C35" s="17"/>
      <c r="D35" s="43">
        <v>1</v>
      </c>
      <c r="E35" s="43"/>
      <c r="F35" s="43"/>
      <c r="G35" s="17"/>
      <c r="H35" s="17"/>
      <c r="I35" s="17"/>
      <c r="J35" s="17"/>
      <c r="K35" s="17"/>
      <c r="L35" s="33"/>
      <c r="M35" s="34"/>
    </row>
    <row r="36" spans="1:14" ht="18" x14ac:dyDescent="0.3">
      <c r="A36" s="2"/>
      <c r="B36" s="17"/>
      <c r="C36" s="17"/>
      <c r="D36" s="28"/>
      <c r="E36" s="28"/>
      <c r="F36" s="28"/>
      <c r="G36" s="17"/>
      <c r="H36" s="17"/>
      <c r="I36" s="17"/>
      <c r="J36" s="17"/>
      <c r="K36" s="17"/>
      <c r="L36" s="33"/>
      <c r="M36" s="34"/>
    </row>
    <row r="37" spans="1:14" s="23" customFormat="1" ht="167.45" customHeight="1" x14ac:dyDescent="0.3">
      <c r="A37" s="2" t="s">
        <v>13</v>
      </c>
      <c r="B37" s="17" t="s">
        <v>12</v>
      </c>
      <c r="C37" s="17" t="s">
        <v>12</v>
      </c>
      <c r="D37" s="17" t="s">
        <v>12</v>
      </c>
      <c r="E37" s="17" t="s">
        <v>12</v>
      </c>
      <c r="F37" s="17" t="s">
        <v>12</v>
      </c>
      <c r="G37" s="17" t="s">
        <v>12</v>
      </c>
      <c r="H37" s="17" t="s">
        <v>12</v>
      </c>
      <c r="I37" s="17" t="s">
        <v>12</v>
      </c>
      <c r="J37" s="17" t="s">
        <v>12</v>
      </c>
      <c r="K37" s="27">
        <f>K40-K38</f>
        <v>6927039.4262295077</v>
      </c>
      <c r="L37" s="29"/>
      <c r="M37" s="30"/>
    </row>
    <row r="38" spans="1:14" s="23" customFormat="1" ht="66.150000000000006" customHeight="1" x14ac:dyDescent="0.3">
      <c r="A38" s="2" t="s">
        <v>9</v>
      </c>
      <c r="B38" s="17" t="s">
        <v>12</v>
      </c>
      <c r="C38" s="17" t="s">
        <v>12</v>
      </c>
      <c r="D38" s="17" t="s">
        <v>12</v>
      </c>
      <c r="E38" s="17" t="s">
        <v>12</v>
      </c>
      <c r="F38" s="17" t="s">
        <v>12</v>
      </c>
      <c r="G38" s="17" t="s">
        <v>12</v>
      </c>
      <c r="H38" s="17" t="s">
        <v>12</v>
      </c>
      <c r="I38" s="17" t="s">
        <v>12</v>
      </c>
      <c r="J38" s="17" t="s">
        <v>12</v>
      </c>
      <c r="K38" s="26">
        <f>K40*K39/(100%+K39)</f>
        <v>1523948.6737704917</v>
      </c>
      <c r="L38" s="29"/>
      <c r="M38" s="30"/>
    </row>
    <row r="39" spans="1:14" s="23" customFormat="1" ht="50.45" customHeight="1" x14ac:dyDescent="0.3">
      <c r="A39" s="2" t="s">
        <v>11</v>
      </c>
      <c r="B39" s="17" t="s">
        <v>12</v>
      </c>
      <c r="C39" s="17" t="s">
        <v>12</v>
      </c>
      <c r="D39" s="6" t="s">
        <v>12</v>
      </c>
      <c r="E39" s="6" t="s">
        <v>12</v>
      </c>
      <c r="F39" s="6" t="s">
        <v>12</v>
      </c>
      <c r="G39" s="17" t="s">
        <v>12</v>
      </c>
      <c r="H39" s="17" t="s">
        <v>12</v>
      </c>
      <c r="I39" s="17" t="s">
        <v>12</v>
      </c>
      <c r="J39" s="17" t="s">
        <v>12</v>
      </c>
      <c r="K39" s="21">
        <v>0.22</v>
      </c>
      <c r="L39" s="29"/>
      <c r="M39" s="30"/>
    </row>
    <row r="40" spans="1:14" s="23" customFormat="1" ht="155.35" customHeight="1" x14ac:dyDescent="0.3">
      <c r="A40" s="2" t="s">
        <v>18</v>
      </c>
      <c r="B40" s="17" t="s">
        <v>12</v>
      </c>
      <c r="C40" s="17" t="s">
        <v>12</v>
      </c>
      <c r="D40" s="17" t="s">
        <v>12</v>
      </c>
      <c r="E40" s="17" t="s">
        <v>12</v>
      </c>
      <c r="F40" s="17" t="s">
        <v>12</v>
      </c>
      <c r="G40" s="17" t="s">
        <v>12</v>
      </c>
      <c r="H40" s="17" t="s">
        <v>12</v>
      </c>
      <c r="I40" s="17" t="s">
        <v>12</v>
      </c>
      <c r="J40" s="17" t="s">
        <v>12</v>
      </c>
      <c r="K40" s="3">
        <f>SUMIF(A11:A42,"Цена за единицу работы, услуги с учетом налога на добавленную стоимость",K11:K42)</f>
        <v>8450988.0999999996</v>
      </c>
      <c r="L40" s="29">
        <v>7888435.2400000002</v>
      </c>
      <c r="M40" s="31">
        <v>6.6600000000000006E-2</v>
      </c>
    </row>
    <row r="41" spans="1:14" ht="30.15" customHeight="1" x14ac:dyDescent="0.3">
      <c r="A41" s="24" t="s">
        <v>5</v>
      </c>
      <c r="B41" s="8" t="s">
        <v>12</v>
      </c>
      <c r="C41" s="8" t="s">
        <v>12</v>
      </c>
      <c r="D41" s="16">
        <v>46034</v>
      </c>
      <c r="E41" s="16">
        <v>46034</v>
      </c>
      <c r="F41" s="16">
        <v>46035</v>
      </c>
      <c r="G41" s="17" t="s">
        <v>12</v>
      </c>
      <c r="H41" s="17" t="s">
        <v>12</v>
      </c>
      <c r="I41" s="4" t="s">
        <v>12</v>
      </c>
      <c r="J41" s="25" t="s">
        <v>12</v>
      </c>
      <c r="K41" s="17" t="s">
        <v>12</v>
      </c>
      <c r="L41" s="33"/>
      <c r="M41" s="34"/>
    </row>
    <row r="42" spans="1:14" ht="33" customHeight="1" x14ac:dyDescent="0.3">
      <c r="A42" s="24" t="s">
        <v>6</v>
      </c>
      <c r="B42" s="17" t="s">
        <v>12</v>
      </c>
      <c r="C42" s="17" t="s">
        <v>12</v>
      </c>
      <c r="D42" s="16">
        <v>46047</v>
      </c>
      <c r="E42" s="16">
        <v>46048</v>
      </c>
      <c r="F42" s="16">
        <v>46048</v>
      </c>
      <c r="G42" s="17" t="s">
        <v>12</v>
      </c>
      <c r="H42" s="17" t="s">
        <v>12</v>
      </c>
      <c r="I42" s="17" t="s">
        <v>12</v>
      </c>
      <c r="J42" s="17" t="s">
        <v>12</v>
      </c>
      <c r="K42" s="17" t="s">
        <v>12</v>
      </c>
      <c r="L42" s="33"/>
      <c r="M42" s="34"/>
    </row>
    <row r="43" spans="1:14" ht="44.75" customHeight="1" x14ac:dyDescent="0.3">
      <c r="A43" s="71" t="s">
        <v>32</v>
      </c>
      <c r="B43" s="71"/>
      <c r="C43" s="71"/>
      <c r="D43" s="71"/>
      <c r="E43" s="71"/>
      <c r="F43" s="71"/>
      <c r="G43" s="71"/>
      <c r="H43" s="71"/>
      <c r="I43" s="71"/>
      <c r="J43" s="71"/>
      <c r="K43" s="72"/>
    </row>
    <row r="44" spans="1:14" ht="24.95" customHeight="1" x14ac:dyDescent="0.35">
      <c r="A44" s="51" t="s">
        <v>25</v>
      </c>
      <c r="B44" s="51"/>
      <c r="C44" s="51"/>
      <c r="D44" s="51"/>
      <c r="E44" s="51"/>
      <c r="F44" s="51"/>
      <c r="G44" s="51"/>
      <c r="H44" s="70"/>
      <c r="I44" s="70"/>
      <c r="J44" s="73" t="s">
        <v>26</v>
      </c>
      <c r="K44" s="73"/>
      <c r="L44" s="9"/>
      <c r="N44" s="9"/>
    </row>
    <row r="45" spans="1:14" ht="27.85" customHeight="1" x14ac:dyDescent="0.35">
      <c r="A45" s="69" t="s">
        <v>31</v>
      </c>
      <c r="B45" s="69"/>
      <c r="C45" s="69"/>
      <c r="D45" s="69"/>
      <c r="E45" s="69"/>
      <c r="F45" s="69"/>
      <c r="G45" s="69"/>
      <c r="H45" s="10"/>
      <c r="I45" s="10"/>
      <c r="J45" s="11"/>
      <c r="K45" s="11"/>
    </row>
    <row r="47" spans="1:14" x14ac:dyDescent="0.3">
      <c r="A47" s="12"/>
      <c r="D47" s="13"/>
    </row>
  </sheetData>
  <mergeCells count="39">
    <mergeCell ref="A45:G45"/>
    <mergeCell ref="A44:G44"/>
    <mergeCell ref="H44:I44"/>
    <mergeCell ref="A43:K43"/>
    <mergeCell ref="J44:K44"/>
    <mergeCell ref="G1:K1"/>
    <mergeCell ref="A2:K2"/>
    <mergeCell ref="B11:B14"/>
    <mergeCell ref="D15:F15"/>
    <mergeCell ref="A3:K3"/>
    <mergeCell ref="A4:K4"/>
    <mergeCell ref="D7:F8"/>
    <mergeCell ref="D6:F6"/>
    <mergeCell ref="G6:H7"/>
    <mergeCell ref="G5:K5"/>
    <mergeCell ref="A6:A9"/>
    <mergeCell ref="B6:B9"/>
    <mergeCell ref="K6:K9"/>
    <mergeCell ref="G8:G9"/>
    <mergeCell ref="I7:I9"/>
    <mergeCell ref="J6:J9"/>
    <mergeCell ref="D35:F35"/>
    <mergeCell ref="D30:F30"/>
    <mergeCell ref="H8:H9"/>
    <mergeCell ref="C16:C19"/>
    <mergeCell ref="B21:B24"/>
    <mergeCell ref="D25:F25"/>
    <mergeCell ref="C21:C24"/>
    <mergeCell ref="B26:B29"/>
    <mergeCell ref="C26:C29"/>
    <mergeCell ref="B16:B19"/>
    <mergeCell ref="D20:F20"/>
    <mergeCell ref="C11:C14"/>
    <mergeCell ref="C6:C9"/>
    <mergeCell ref="L6:L9"/>
    <mergeCell ref="M8:M9"/>
    <mergeCell ref="M6:M7"/>
    <mergeCell ref="B31:B34"/>
    <mergeCell ref="C31:C34"/>
  </mergeCells>
  <pageMargins left="0.23622047244094491" right="0.23622047244094491" top="0.74803149606299213" bottom="0.74803149606299213" header="0.31496062992125984" footer="0.31496062992125984"/>
  <pageSetup paperSize="9" scale="4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Расчет НМЦД</vt:lpstr>
      <vt:lpstr>'Расчет НМЦД'!Print_Area</vt:lpstr>
      <vt:lpstr>'Расчет НМЦД'!Область_печати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Виктория</dc:creator>
  <cp:lastModifiedBy>Анатолий Головастов</cp:lastModifiedBy>
  <cp:lastPrinted>2023-08-25T13:56:54Z</cp:lastPrinted>
  <dcterms:created xsi:type="dcterms:W3CDTF">2015-08-07T14:00:00Z</dcterms:created>
  <dcterms:modified xsi:type="dcterms:W3CDTF">2026-01-28T16:00:12Z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1049-11.2.0.9232</vt:lpwstr>
  </property>
  <property fmtid="{D5CDD505-2E9C-101B-9397-08002B2CF9AE}" pid="3" name="KSOReadingLayout">
    <vt:bool>false</vt:bool>
  </property>
</Properties>
</file>